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verenigingfme.sharepoint.com/sites/AFD-Communicatie-DATA/Gedeelde documenten/2020/Waardeblokken/Internationaal/Coronavirus/NOW/"/>
    </mc:Choice>
  </mc:AlternateContent>
  <xr:revisionPtr revIDLastSave="0" documentId="8_{5D6FEA16-7D27-4608-BFC1-00CCA11E893F}" xr6:coauthVersionLast="45" xr6:coauthVersionMax="45" xr10:uidLastSave="{00000000-0000-0000-0000-000000000000}"/>
  <workbookProtection workbookAlgorithmName="SHA-512" workbookHashValue="C+frnB6meEbjR179BByGLxBODmz1wg1Ap+QcEKg9DzAZtzRe+A5klNC92GqiUA1t5B598DAL/mwBr1wKysAKJg==" workbookSaltValue="AulQKsMkoPHE3DEelbAK+Q==" workbookSpinCount="100000" lockStructure="1"/>
  <bookViews>
    <workbookView xWindow="-110" yWindow="-110" windowWidth="22780" windowHeight="14660" xr2:uid="{0E296552-85F0-4AAA-B98C-DF5B11FDD851}"/>
  </bookViews>
  <sheets>
    <sheet name="Berekening" sheetId="2" r:id="rId1"/>
    <sheet name="Toelichting" sheetId="3" r:id="rId2"/>
    <sheet name="Lijsten (verbergen)" sheetId="4" state="hidden" r:id="rId3"/>
  </sheets>
  <definedNames>
    <definedName name="JaNee">'Lijsten (verbergen)'!$C$2:$C$3</definedName>
    <definedName name="Periode">'Lijsten (verbergen)'!$A$2:$A$4</definedName>
    <definedName name="Salaris">'Lijsten (verbergen)'!$B$2:$B$3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1" i="2" l="1"/>
  <c r="C59" i="2"/>
  <c r="C57" i="2"/>
  <c r="B37" i="2" l="1"/>
  <c r="C48" i="2"/>
  <c r="B48" i="2"/>
  <c r="B45" i="2"/>
  <c r="B43" i="2"/>
  <c r="C39" i="2"/>
  <c r="B39" i="2"/>
  <c r="B33" i="2"/>
  <c r="C33" i="2"/>
  <c r="C41" i="2" l="1"/>
  <c r="C16" i="2"/>
  <c r="C22" i="2" s="1"/>
  <c r="C24" i="2" s="1"/>
  <c r="C43" i="2" l="1"/>
  <c r="C50" i="2" s="1"/>
  <c r="C52" i="2" s="1"/>
</calcChain>
</file>

<file path=xl/sharedStrings.xml><?xml version="1.0" encoding="utf-8"?>
<sst xmlns="http://schemas.openxmlformats.org/spreadsheetml/2006/main" count="122" uniqueCount="87">
  <si>
    <t>Procedure in het kort</t>
  </si>
  <si>
    <t>- 1e aanvraag subsidie vanaf 6 april  t/m 31 mei 2020</t>
  </si>
  <si>
    <t>- Beslisperiode 13 weken; werkgever krijgt alvast een voorschot van 80% in 3 termijnen; eerste termijn verwacht 2 à 4 weken na de 1e aanvraag. Volgende termijnen 1 en 2 maanden later.</t>
  </si>
  <si>
    <t>- Binnen 24 weken na afloop van de omzetmeetperiode dient werkgever een verzoek in om definitieve vaststelling van de subsidie (via speciaal formulier uwv)</t>
  </si>
  <si>
    <t>- Binnen 22 weken na ontvangst van de definitieve aanvraag wordt de definitieve subsidie vastgesteld en vindt afrekening plaats.</t>
  </si>
  <si>
    <t>NOW-rekentool FME (voorlopige subsidie)</t>
  </si>
  <si>
    <t>Algemene berekening: A x B x 3 x 1,3 x 90%</t>
  </si>
  <si>
    <t>Omzet</t>
  </si>
  <si>
    <t>Totale omzet 2019</t>
  </si>
  <si>
    <t>Gemiddelde driemaands omzet 2019</t>
  </si>
  <si>
    <t>Selecteer referentieperiode (driemaandsbasis)</t>
  </si>
  <si>
    <t>maart/april/mei</t>
  </si>
  <si>
    <t>Verwachte omzet in referentieperiode (driemaandsbasis)</t>
  </si>
  <si>
    <t>Omzetdaling (afgerond naar boven; factor A)</t>
  </si>
  <si>
    <t>Je hebt recht op de NOW</t>
  </si>
  <si>
    <t>Loonsom</t>
  </si>
  <si>
    <t>Je betaalt de lonen uit per ?</t>
  </si>
  <si>
    <t>MAAND</t>
  </si>
  <si>
    <t>Totale loonsom in januari 2020 (op basis van SV-loon)</t>
  </si>
  <si>
    <t>Werkgever reserveert de vakantiebijslag?</t>
  </si>
  <si>
    <t>JA</t>
  </si>
  <si>
    <t>Loonsom op maandbasis</t>
  </si>
  <si>
    <t>Grondslag NOW (factor B) op maandbasis</t>
  </si>
  <si>
    <t>Grondslag NOW op maandbasis vermeerderd met 30%</t>
  </si>
  <si>
    <t>Uitkomsten</t>
  </si>
  <si>
    <t>Totale subsidie waar je voorlopig recht op hebt (A x B x 1,3 x 90% x 3 maanden)</t>
  </si>
  <si>
    <t>Verwacht voorschot NOW (80%) totaal</t>
  </si>
  <si>
    <t>Verwacht voorschot NOW (80%) per maand</t>
  </si>
  <si>
    <t>Disclaimer</t>
  </si>
  <si>
    <r>
      <t xml:space="preserve">Deze tool is met zorg opgesteld. Evenwel kunnen geen rechten worden ontleend aan deze tool, maar dient als indicatie. Omwille van de eenvoud/duidelijkheid is ervoor gekozen alleen de meest noodzakelijke informatie op te nemen. Voor meer informatie kan je www.fme.nl raadplegen of neem contact op met het serviceteam via </t>
    </r>
    <r>
      <rPr>
        <b/>
        <sz val="11"/>
        <color theme="1"/>
        <rFont val="Calibri"/>
        <family val="2"/>
        <scheme val="minor"/>
      </rPr>
      <t>fmeserviceteam@fme.nl</t>
    </r>
    <r>
      <rPr>
        <sz val="11"/>
        <color theme="1"/>
        <rFont val="Calibri"/>
        <family val="2"/>
        <scheme val="minor"/>
      </rPr>
      <t xml:space="preserve"> of telefoonnummer 088 - 400 8 400.</t>
    </r>
  </si>
  <si>
    <t>Mogelijk wijzigt de wetgeving nog of wordt de tool nog verder verfijnd, waardoor de tool nog aan verandering onderhevig kan zijn.</t>
  </si>
  <si>
    <t>Datum laatste herziening</t>
  </si>
  <si>
    <t>Toelichting</t>
  </si>
  <si>
    <t xml:space="preserve">Doel </t>
  </si>
  <si>
    <t>Tegemoetkomen werkgevers in de betaling van de loonkosten in de periode van 1 maart t/m 31 mei 2020 om aldus werkgelegenheid te behouden. De NOW komt in de plaats van de regeling voor werktijdverkorting. De regeling voor werktijdverkorting is dus gestopt. In tegenstelling tot de regeling voor werktijdverkorting verbruiken werknemers geen WW-rechten over de periode waarvoor NOW wordt verstrekt.  De mogelijkheid om deze noodmaatregel met drie maanden te verlengen wordt nadrukkelijk opengehouden. Daarover zal dan voor 1 juni 2020 worden besloten, zodat deze tweede tranche aansluit op de eerste aanvraagperiode die op 31 mei eindigt.</t>
  </si>
  <si>
    <t>Voorwaarden in het kort</t>
  </si>
  <si>
    <t>-</t>
  </si>
  <si>
    <t>De verwachte omzetdaling bedraagt ten minste 20% (afgerond naar boven op gehele procenten, dus 19% plus 1 euro is voldoende) gedurende een aaneengesloten periode van 3 kalendermaanden in de periode van 1 maart t/m 31 juli 2020</t>
  </si>
  <si>
    <t>Werkgever betaalt in beginsel het volledige salaris door</t>
  </si>
  <si>
    <t>Als werkgever na 17 maart 2020 ontslagverzoeken voor werknemers heeft ingediend om bedrijfseconomische redenen wordt de subsidie verminderd met 1,5 keer de gemaximeerde loonsom van de desbetreffende werknemers (boete)</t>
  </si>
  <si>
    <t>Werkgever is verplicht OR, personeelsvertegenwoordiging of bij ontbreken daarvan, de werknemers te informeren over de subsidieverlening</t>
  </si>
  <si>
    <t>Aanvragen subsidie</t>
  </si>
  <si>
    <t>Een aanvraag voor subsidie kan worden ingediend vanaf 6 april 2020 tot en met 31 mei 2020; via een aanvraagformulier dat op www.uwv.nl beschikbaar wordt gesteld</t>
  </si>
  <si>
    <t>Subsidie wordt aangevraagd per loonheffingennummer</t>
  </si>
  <si>
    <t>De minister besluit uiterlijk binnen 13 weken na ontvangst van de volledige (eerste) aanvraag tot subsidieverlening. In de praktijk wordt ernaar gestreefd om de betaling de eerste termijn van het voorschot binnen 2 à 4 weken na ontvangst van de aanvraag te realiseren. De verstrekking van het voorschot vindt plaats in 3 termijnen</t>
  </si>
  <si>
    <t>Hoogte van de subsidie</t>
  </si>
  <si>
    <t xml:space="preserve">- </t>
  </si>
  <si>
    <t>In zijn algemeenheid bedraagt de subsidie:</t>
  </si>
  <si>
    <t xml:space="preserve">          subsidie = verwachte omzetdaling (%) * loonsom januari 2020 *3 * 1,3 (opslag 30% werkgeverslasten) * 90%</t>
  </si>
  <si>
    <t>waarbij er diverse correcties op de loonsom worden toegepast (zie bij definitie loonsom) of rechtstreeks op de subsidie</t>
  </si>
  <si>
    <t>Omzetbepaling</t>
  </si>
  <si>
    <t>Bedrijfsuitoefening is aangevangen voor 1 januari 2019:</t>
  </si>
  <si>
    <t xml:space="preserve">          referentie omzet (3 maanden) = omzet 2019 / 4</t>
  </si>
  <si>
    <t>Bedrijfsuitoefening is aangevangen na 1 januari 2019:</t>
  </si>
  <si>
    <r>
      <t xml:space="preserve">          referentie omzet (3 maanden) = </t>
    </r>
    <r>
      <rPr>
        <b/>
        <u/>
        <sz val="11"/>
        <rFont val="Calibri"/>
        <family val="2"/>
        <scheme val="minor"/>
      </rPr>
      <t>(omzet vanaf 1e kalendermaand na aanvang bedrijfsuitoefening t/m 29 februari 2019)  * 3</t>
    </r>
  </si>
  <si>
    <t>aantal kalendermaanden</t>
  </si>
  <si>
    <t>Het betreft de omzet voor de gehele onderneming (concernniveau; dus op het hoogste aggregratieniveau)</t>
  </si>
  <si>
    <t>Voor de opgave van de verwachte omzet in de drie aaneengesloten kalendermaanden kan worden gekozen voor een ingangsdatum van 1 maart, 1 april of 1 mei. Dit omdat er wellicht een na-ijl effect zit in de omzetdaling. De meetperiode van de omzet kan dus afwijken van de periode (1 maart t/m 31 mei ) waarop de tegemoetkoming in de loonkosten betrekking heeft</t>
  </si>
  <si>
    <t>Voor de omzet definitie is aangesloten bij de definitie in het jaarrekeningenrecht (netto-omzet)</t>
  </si>
  <si>
    <t>Loonsom bij maandbetaling</t>
  </si>
  <si>
    <t>Startpunt in de tool is het SV loonsom van alle werknemers in januari 2020</t>
  </si>
  <si>
    <t>Indien de loonsom januari niet bekend is, moet worden uitgegaan van de loonsom november 2019. Indien deze ook niet bekend is bij het UWV kan geen subsidie worden verstrekt</t>
  </si>
  <si>
    <t>Correcties op de loonsom januari ter bepaling factor B:</t>
  </si>
  <si>
    <t>Lid a: de loonsom wordt gecorrigeerd met de UWV uitkeringen die door u tussenkomst zijn uitbetaald aan uw werknemers (niet in tool opgenomen)</t>
  </si>
  <si>
    <t>Lid b: indien tussentijds vakantiebijslag in januari is uitbetaald (terwijl de vakantiebijslag door de werkgever normaliter wordt gereserveerd) dient de opgegeven loonsom verminderd te worden met de uitbetaalde vakantiebijslag. Dit kan bijvoorbeeld aan de orde zijn als vakantiebijslag in de eindafrekening bij ontslag is uitbetaald (in rekentool opgenomen)</t>
  </si>
  <si>
    <t>Lid c: indien de vakantiebijslag niet door de werkgever wordt gereserveerd (maar maandelijks wordt uitbetaald, zoals bij een all-in loon), dan wordt de opgegeven loonsom vermenigvuldigd met 0,926 (100/108) (in rekentool opgenomen)</t>
  </si>
  <si>
    <t>Lid d: Tot slot maximering van het loon op 2 keer het maximum premieloon per maand  (€ 9.538 per werknemer) na toepassing onderdelen a t/m c (in rekentool opgenomen)</t>
  </si>
  <si>
    <t>Loonsom bij 4 weken betaling</t>
  </si>
  <si>
    <t>Startpunt in de tool is het SV loonsom van alle werknemers in de eerste 4 weken van 2020</t>
  </si>
  <si>
    <t>Indien de loonsom in de eerste 4 weken 2020 niet bekend is, moet worden uitgegaan van de loonsom in het 12e aangiftetijdvak van 2019. Indien deze ook niet bekend is bij het UWV kan geen subsidie worden verstrekt</t>
  </si>
  <si>
    <t>Lid a: de loonsom wordt gecorrigeerd met de UWV uitkeringen die door uw tussenkomst zijn uitbetaald aan uw werknemers (niet in tool opgenomen)</t>
  </si>
  <si>
    <t>Lid b;  indien tussentijds vakantiebijslag in de eerste 4 weken is uitbetaald (terwijl de vakantiebijslag door de werkgever normaliter wordt gereserveerd) dient de opgegeven loonsom verminderd te worden met de uitbetaalde vakantiebijslag. Dit kan bijvoorbeeld aan de orde zijn als vakantiebijslag in de eindafrekening bij ontslag is uitbetaald (in rekentool opgenomen)</t>
  </si>
  <si>
    <t>Omdat de uitbetaling per 4 weken plaatsvindt wordt de loonsom vermenigvuldigd met 1,0833 (in rekentool opgenomen)</t>
  </si>
  <si>
    <t>Lid d: Tot slot maximering van het op maandbasis omgerekende loon op 2 keer het maximum premieloon per maand  (€ 9.538 per werknemer) (in rekentool opgenomen)</t>
  </si>
  <si>
    <t>Eindafrekening subsidie</t>
  </si>
  <si>
    <t>Als de loonsom in de periode maart t/m mei (factor C) lager is dan 3 maal de factor B wordt de subsidie verlaagd met het loonverschil  (1,3*0,9). Het is dus niet zo dat een lagere loonsom de subsidie naar rato verlaagd</t>
  </si>
  <si>
    <t>De loonsom zoals hier bedoeld is de loonsom omgerekend op maandbasis en na correctie voor de vakantiebijslag e.d., alsmede de maximering op € 9.538</t>
  </si>
  <si>
    <t>Er kan niet meer subsidie worden teruggevorderd dan is ontvangen</t>
  </si>
  <si>
    <t>Opslag werkgeverslasten</t>
  </si>
  <si>
    <t>In de regeling wordt gerekend met een uniforme opslag van 30% voor werkgeverslasten. Dit is inclusief 8% vakantiebijslag. Ook in de definitieve afrekening wordt uitgegaan van deze opslag van 30% en niet van de werkelijke werkgeverslasten die veel hoger kunnen zijn</t>
  </si>
  <si>
    <t>Periode</t>
  </si>
  <si>
    <t>Salaris</t>
  </si>
  <si>
    <t>JaNee</t>
  </si>
  <si>
    <t>april/mei/juni</t>
  </si>
  <si>
    <t>4 WEKEN</t>
  </si>
  <si>
    <t>NEE</t>
  </si>
  <si>
    <t>mei/juni/juli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</si>
</sst>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quot;€&quot;\ * #,##0_ ;_ &quot;€&quot;\ * \-#,##0_ ;_ &quot;€&quot;\ * &quot;-&quot;??_ ;_ @_ "/>
    <numFmt numFmtId="165" formatCode="&quot;€&quot;\ #,##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sz val="11"/>
      <name val="Calibri"/>
      <family val="2"/>
      <scheme val="minor"/>
    </font>
    <font>
      <b/>
      <sz val="18"/>
      <name val="Calibri"/>
      <family val="2"/>
      <scheme val="minor"/>
    </font>
    <font>
      <i/>
      <sz val="11"/>
      <name val="Calibri"/>
      <family val="2"/>
      <scheme val="minor"/>
    </font>
    <font>
      <b/>
      <sz val="11"/>
      <name val="Calibri"/>
      <family val="2"/>
      <scheme val="minor"/>
    </font>
    <font>
      <b/>
      <u/>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48000"/>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5" fillId="2" borderId="0" xfId="0" quotePrefix="1" applyFont="1" applyFill="1" applyBorder="1" applyAlignment="1">
      <alignment wrapText="1"/>
    </xf>
    <xf numFmtId="0" fontId="6" fillId="2" borderId="0" xfId="0" applyFont="1" applyFill="1" applyBorder="1"/>
    <xf numFmtId="0" fontId="5" fillId="2" borderId="0" xfId="0" applyFont="1" applyFill="1" applyBorder="1"/>
    <xf numFmtId="0" fontId="8" fillId="2" borderId="0" xfId="0" applyFont="1" applyFill="1" applyBorder="1" applyAlignment="1">
      <alignment wrapText="1"/>
    </xf>
    <xf numFmtId="0" fontId="5" fillId="2" borderId="0" xfId="0" applyFont="1" applyFill="1" applyBorder="1" applyAlignment="1">
      <alignment wrapText="1"/>
    </xf>
    <xf numFmtId="0" fontId="5" fillId="2" borderId="0" xfId="0" quotePrefix="1" applyFont="1" applyFill="1" applyBorder="1"/>
    <xf numFmtId="0" fontId="5" fillId="2" borderId="0" xfId="0" quotePrefix="1" applyFont="1" applyFill="1" applyBorder="1" applyAlignment="1">
      <alignment vertical="top"/>
    </xf>
    <xf numFmtId="0" fontId="5" fillId="2" borderId="0" xfId="0" applyFont="1" applyFill="1" applyBorder="1" applyAlignment="1">
      <alignment vertical="top" wrapText="1"/>
    </xf>
    <xf numFmtId="0" fontId="5" fillId="2" borderId="0" xfId="0" applyFont="1" applyFill="1" applyBorder="1" applyAlignment="1">
      <alignment vertical="top"/>
    </xf>
    <xf numFmtId="0" fontId="8" fillId="2" borderId="0" xfId="0" applyFont="1" applyFill="1" applyBorder="1" applyAlignment="1">
      <alignment horizontal="center" vertical="top" wrapText="1"/>
    </xf>
    <xf numFmtId="0" fontId="5" fillId="2" borderId="0" xfId="0" quotePrefix="1" applyFont="1" applyFill="1" applyBorder="1" applyAlignment="1">
      <alignment vertical="top" wrapText="1"/>
    </xf>
    <xf numFmtId="0" fontId="5" fillId="2" borderId="0" xfId="0" quotePrefix="1" applyFont="1" applyFill="1" applyBorder="1" applyAlignment="1">
      <alignment horizontal="left" vertical="top"/>
    </xf>
    <xf numFmtId="165" fontId="0" fillId="4" borderId="1" xfId="1" applyNumberFormat="1" applyFont="1" applyFill="1" applyBorder="1" applyAlignment="1" applyProtection="1">
      <alignment horizontal="center" vertical="center"/>
      <protection locked="0"/>
    </xf>
    <xf numFmtId="0" fontId="0" fillId="2" borderId="0" xfId="0" applyFill="1" applyProtection="1">
      <protection hidden="1"/>
    </xf>
    <xf numFmtId="0" fontId="0" fillId="2" borderId="0" xfId="0" applyFill="1" applyAlignment="1" applyProtection="1">
      <alignment horizontal="center"/>
      <protection hidden="1"/>
    </xf>
    <xf numFmtId="0" fontId="2" fillId="2" borderId="0" xfId="0" applyFont="1" applyFill="1" applyAlignment="1" applyProtection="1">
      <protection hidden="1"/>
    </xf>
    <xf numFmtId="0" fontId="3" fillId="2" borderId="0" xfId="0" applyFont="1" applyFill="1" applyProtection="1">
      <protection hidden="1"/>
    </xf>
    <xf numFmtId="0" fontId="3" fillId="2" borderId="0" xfId="0" applyFont="1" applyFill="1" applyAlignment="1" applyProtection="1">
      <alignment horizontal="center"/>
      <protection hidden="1"/>
    </xf>
    <xf numFmtId="0" fontId="3" fillId="3" borderId="0" xfId="0" applyFont="1" applyFill="1" applyProtection="1">
      <protection hidden="1"/>
    </xf>
    <xf numFmtId="0" fontId="3" fillId="3" borderId="0" xfId="0" applyFont="1" applyFill="1" applyAlignment="1" applyProtection="1">
      <alignment horizontal="center"/>
      <protection hidden="1"/>
    </xf>
    <xf numFmtId="0" fontId="3" fillId="3" borderId="0" xfId="0" applyFont="1" applyFill="1" applyAlignment="1" applyProtection="1">
      <alignment horizontal="center" vertical="center"/>
      <protection hidden="1"/>
    </xf>
    <xf numFmtId="164" fontId="0" fillId="2" borderId="0" xfId="1" applyNumberFormat="1" applyFont="1" applyFill="1" applyAlignment="1" applyProtection="1">
      <alignment horizontal="center" vertical="center"/>
      <protection hidden="1"/>
    </xf>
    <xf numFmtId="165" fontId="0" fillId="2" borderId="1" xfId="0" applyNumberFormat="1" applyFill="1" applyBorder="1" applyAlignment="1" applyProtection="1">
      <alignment horizontal="center" vertical="center"/>
      <protection hidden="1"/>
    </xf>
    <xf numFmtId="164" fontId="0" fillId="2" borderId="0" xfId="0" applyNumberFormat="1" applyFill="1" applyAlignment="1" applyProtection="1">
      <alignment horizontal="center" vertical="center"/>
      <protection hidden="1"/>
    </xf>
    <xf numFmtId="0" fontId="0" fillId="2" borderId="0" xfId="0" applyFill="1" applyAlignment="1" applyProtection="1">
      <alignment horizontal="center" vertical="center"/>
      <protection hidden="1"/>
    </xf>
    <xf numFmtId="9" fontId="3" fillId="2" borderId="1" xfId="2" applyNumberFormat="1" applyFont="1"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0" fillId="3" borderId="0" xfId="0" applyFill="1" applyProtection="1">
      <protection hidden="1"/>
    </xf>
    <xf numFmtId="165" fontId="0" fillId="2" borderId="0" xfId="0" applyNumberFormat="1" applyFill="1" applyAlignment="1" applyProtection="1">
      <alignment horizontal="center" vertical="center"/>
      <protection hidden="1"/>
    </xf>
    <xf numFmtId="165" fontId="0" fillId="2" borderId="0" xfId="0" applyNumberFormat="1" applyFill="1" applyBorder="1" applyAlignment="1" applyProtection="1">
      <alignment horizontal="center" vertical="center"/>
      <protection hidden="1"/>
    </xf>
    <xf numFmtId="164" fontId="0" fillId="2" borderId="0" xfId="1" applyNumberFormat="1" applyFont="1" applyFill="1" applyBorder="1" applyAlignment="1" applyProtection="1">
      <alignment horizontal="center" vertical="center"/>
      <protection hidden="1"/>
    </xf>
    <xf numFmtId="0" fontId="0" fillId="2" borderId="0" xfId="0" applyFill="1" applyAlignment="1" applyProtection="1">
      <alignment wrapText="1"/>
      <protection hidden="1"/>
    </xf>
    <xf numFmtId="165" fontId="3" fillId="2" borderId="1" xfId="1" applyNumberFormat="1" applyFont="1" applyFill="1" applyBorder="1" applyAlignment="1" applyProtection="1">
      <alignment horizontal="center" vertical="center"/>
      <protection hidden="1"/>
    </xf>
    <xf numFmtId="165" fontId="0" fillId="2" borderId="1" xfId="0" applyNumberFormat="1" applyFill="1" applyBorder="1" applyAlignment="1" applyProtection="1">
      <alignment horizontal="center"/>
      <protection hidden="1"/>
    </xf>
    <xf numFmtId="165" fontId="3" fillId="2" borderId="1" xfId="0" applyNumberFormat="1" applyFont="1" applyFill="1" applyBorder="1" applyAlignment="1" applyProtection="1">
      <alignment horizontal="center"/>
      <protection hidden="1"/>
    </xf>
    <xf numFmtId="164" fontId="0" fillId="2" borderId="0" xfId="0" applyNumberFormat="1" applyFill="1" applyAlignment="1" applyProtection="1">
      <alignment horizontal="center"/>
      <protection hidden="1"/>
    </xf>
    <xf numFmtId="0" fontId="0" fillId="3" borderId="0" xfId="0" applyFill="1" applyAlignment="1" applyProtection="1">
      <alignment horizontal="center"/>
      <protection hidden="1"/>
    </xf>
    <xf numFmtId="0" fontId="0" fillId="2" borderId="0" xfId="0" applyFill="1" applyAlignment="1" applyProtection="1">
      <alignment horizontal="left" vertical="top"/>
      <protection hidden="1"/>
    </xf>
    <xf numFmtId="0" fontId="0" fillId="2" borderId="0" xfId="0" applyFill="1" applyAlignment="1" applyProtection="1">
      <alignment horizontal="right"/>
      <protection hidden="1"/>
    </xf>
    <xf numFmtId="14" fontId="0" fillId="2" borderId="0" xfId="0" applyNumberFormat="1" applyFill="1" applyAlignment="1" applyProtection="1">
      <alignment horizontal="center"/>
      <protection hidden="1"/>
    </xf>
    <xf numFmtId="0" fontId="0" fillId="4" borderId="1" xfId="0" applyFill="1" applyBorder="1" applyAlignment="1" applyProtection="1">
      <alignment horizontal="center" vertical="center"/>
      <protection locked="0"/>
    </xf>
    <xf numFmtId="165" fontId="0" fillId="2" borderId="0" xfId="0" applyNumberFormat="1" applyFill="1" applyBorder="1" applyAlignment="1" applyProtection="1">
      <alignment horizontal="center"/>
      <protection hidden="1"/>
    </xf>
    <xf numFmtId="165" fontId="3" fillId="2" borderId="0" xfId="0" applyNumberFormat="1" applyFont="1" applyFill="1" applyBorder="1" applyAlignment="1" applyProtection="1">
      <alignment horizontal="center"/>
      <protection hidden="1"/>
    </xf>
    <xf numFmtId="165" fontId="3" fillId="3" borderId="0" xfId="0" applyNumberFormat="1" applyFont="1" applyFill="1" applyBorder="1" applyAlignment="1" applyProtection="1">
      <alignment horizontal="center"/>
      <protection hidden="1"/>
    </xf>
    <xf numFmtId="0" fontId="2" fillId="3" borderId="0" xfId="0" applyFont="1" applyFill="1" applyAlignment="1" applyProtection="1">
      <alignment horizontal="center"/>
      <protection hidden="1"/>
    </xf>
    <xf numFmtId="0" fontId="0" fillId="2" borderId="0" xfId="0" applyFill="1" applyAlignment="1" applyProtection="1">
      <alignment horizontal="left" vertical="top" wrapText="1"/>
      <protection hidden="1"/>
    </xf>
    <xf numFmtId="0" fontId="0" fillId="2" borderId="0" xfId="0" quotePrefix="1" applyFill="1" applyBorder="1" applyAlignment="1">
      <alignment horizontal="left" vertical="top" wrapText="1"/>
    </xf>
    <xf numFmtId="0" fontId="4" fillId="3" borderId="0" xfId="0" applyFont="1" applyFill="1" applyBorder="1" applyAlignment="1">
      <alignment horizontal="left"/>
    </xf>
    <xf numFmtId="0" fontId="7" fillId="2" borderId="0" xfId="0" applyFont="1" applyFill="1" applyBorder="1" applyAlignment="1">
      <alignment horizontal="left" wrapText="1"/>
    </xf>
  </cellXfs>
  <cellStyles count="3">
    <cellStyle name="Procent" xfId="2" builtinId="5"/>
    <cellStyle name="Standaard" xfId="0" builtinId="0"/>
    <cellStyle name="Valuta" xfId="1" builtinId="4"/>
  </cellStyles>
  <dxfs count="8">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F4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1</xdr:col>
      <xdr:colOff>1178983</xdr:colOff>
      <xdr:row>1</xdr:row>
      <xdr:rowOff>38100</xdr:rowOff>
    </xdr:to>
    <xdr:pic>
      <xdr:nvPicPr>
        <xdr:cNvPr id="2" name="Afbeelding 1">
          <a:extLst>
            <a:ext uri="{FF2B5EF4-FFF2-40B4-BE49-F238E27FC236}">
              <a16:creationId xmlns:a16="http://schemas.microsoft.com/office/drawing/2014/main" id="{69752CB8-A345-406C-85EC-B3961D69A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63500"/>
          <a:ext cx="1725083" cy="482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2</xdr:col>
      <xdr:colOff>1007533</xdr:colOff>
      <xdr:row>1</xdr:row>
      <xdr:rowOff>38100</xdr:rowOff>
    </xdr:to>
    <xdr:pic>
      <xdr:nvPicPr>
        <xdr:cNvPr id="2" name="Afbeelding 1">
          <a:extLst>
            <a:ext uri="{FF2B5EF4-FFF2-40B4-BE49-F238E27FC236}">
              <a16:creationId xmlns:a16="http://schemas.microsoft.com/office/drawing/2014/main" id="{BE15F3A6-F4EF-4E5D-B614-3CD59E078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63500"/>
          <a:ext cx="1725083" cy="48260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72E4-E262-4C43-B5FA-D51FCC3731DA}">
  <dimension ref="A1:L70"/>
  <sheetViews>
    <sheetView tabSelected="1" workbookViewId="0">
      <selection activeCell="C14" sqref="C14"/>
    </sheetView>
  </sheetViews>
  <sheetFormatPr defaultColWidth="0" defaultRowHeight="14.5" zeroHeight="1" x14ac:dyDescent="0.35"/>
  <cols>
    <col min="1" max="1" width="8.7265625" style="14" customWidth="1"/>
    <col min="2" max="2" width="75.7265625" style="14" customWidth="1"/>
    <col min="3" max="3" width="16.1796875" style="15" customWidth="1"/>
    <col min="4" max="5" width="8.7265625" style="14" customWidth="1"/>
    <col min="6" max="12" width="0" style="14" hidden="1" customWidth="1"/>
    <col min="13" max="16384" width="8.7265625" style="14" hidden="1"/>
  </cols>
  <sheetData>
    <row r="1" spans="2:12" ht="40" customHeight="1" x14ac:dyDescent="0.35"/>
    <row r="2" spans="2:12" ht="7" customHeight="1" x14ac:dyDescent="0.35"/>
    <row r="3" spans="2:12" ht="14.5" customHeight="1" x14ac:dyDescent="0.35">
      <c r="B3" s="46" t="s">
        <v>0</v>
      </c>
      <c r="C3" s="46"/>
      <c r="D3" s="46"/>
    </row>
    <row r="4" spans="2:12" x14ac:dyDescent="0.35">
      <c r="B4" s="48" t="s">
        <v>1</v>
      </c>
      <c r="C4" s="48"/>
      <c r="D4" s="48"/>
    </row>
    <row r="5" spans="2:12" ht="29.15" customHeight="1" x14ac:dyDescent="0.35">
      <c r="B5" s="48" t="s">
        <v>2</v>
      </c>
      <c r="C5" s="48"/>
      <c r="D5" s="48"/>
    </row>
    <row r="6" spans="2:12" ht="29.15" customHeight="1" x14ac:dyDescent="0.35">
      <c r="B6" s="48" t="s">
        <v>3</v>
      </c>
      <c r="C6" s="48"/>
      <c r="D6" s="48"/>
    </row>
    <row r="7" spans="2:12" ht="29.15" customHeight="1" x14ac:dyDescent="0.35">
      <c r="B7" s="48" t="s">
        <v>4</v>
      </c>
      <c r="C7" s="48"/>
      <c r="D7" s="48"/>
    </row>
    <row r="8" spans="2:12" ht="14.5" customHeight="1" x14ac:dyDescent="0.35"/>
    <row r="9" spans="2:12" x14ac:dyDescent="0.35">
      <c r="B9" s="46" t="s">
        <v>5</v>
      </c>
      <c r="C9" s="46"/>
      <c r="D9" s="46"/>
      <c r="E9" s="16"/>
      <c r="F9" s="16"/>
      <c r="G9" s="16"/>
      <c r="H9" s="16"/>
      <c r="I9" s="16"/>
      <c r="J9" s="16"/>
      <c r="K9" s="16"/>
      <c r="L9" s="16"/>
    </row>
    <row r="10" spans="2:12" x14ac:dyDescent="0.35"/>
    <row r="11" spans="2:12" x14ac:dyDescent="0.35">
      <c r="B11" s="17" t="s">
        <v>6</v>
      </c>
      <c r="C11" s="18" t="s">
        <v>7</v>
      </c>
    </row>
    <row r="12" spans="2:12" ht="2.15" customHeight="1" x14ac:dyDescent="0.35">
      <c r="B12" s="19"/>
      <c r="C12" s="20"/>
      <c r="D12" s="21"/>
    </row>
    <row r="13" spans="2:12" ht="5.15" customHeight="1" x14ac:dyDescent="0.35"/>
    <row r="14" spans="2:12" x14ac:dyDescent="0.35">
      <c r="B14" s="14" t="s">
        <v>8</v>
      </c>
      <c r="C14" s="13">
        <v>8000000</v>
      </c>
    </row>
    <row r="15" spans="2:12" ht="5.15" customHeight="1" x14ac:dyDescent="0.35">
      <c r="C15" s="22"/>
    </row>
    <row r="16" spans="2:12" x14ac:dyDescent="0.35">
      <c r="B16" s="14" t="s">
        <v>9</v>
      </c>
      <c r="C16" s="23">
        <f>C14/4</f>
        <v>2000000</v>
      </c>
    </row>
    <row r="17" spans="2:4" ht="5.15" customHeight="1" x14ac:dyDescent="0.35">
      <c r="C17" s="24"/>
    </row>
    <row r="18" spans="2:4" x14ac:dyDescent="0.35">
      <c r="B18" s="14" t="s">
        <v>10</v>
      </c>
      <c r="C18" s="42" t="s">
        <v>11</v>
      </c>
    </row>
    <row r="19" spans="2:4" ht="5.15" customHeight="1" x14ac:dyDescent="0.35">
      <c r="C19" s="25"/>
    </row>
    <row r="20" spans="2:4" x14ac:dyDescent="0.35">
      <c r="B20" s="14" t="s">
        <v>12</v>
      </c>
      <c r="C20" s="13">
        <v>1000000</v>
      </c>
    </row>
    <row r="21" spans="2:4" ht="5.15" customHeight="1" x14ac:dyDescent="0.35">
      <c r="C21" s="22"/>
    </row>
    <row r="22" spans="2:4" x14ac:dyDescent="0.35">
      <c r="B22" s="17" t="s">
        <v>13</v>
      </c>
      <c r="C22" s="26">
        <f>ROUNDUP((C20-C16)/C16,2)*-1</f>
        <v>0.5</v>
      </c>
    </row>
    <row r="23" spans="2:4" ht="5.15" customHeight="1" x14ac:dyDescent="0.35">
      <c r="C23" s="25"/>
    </row>
    <row r="24" spans="2:4" x14ac:dyDescent="0.35">
      <c r="B24" s="14" t="s">
        <v>14</v>
      </c>
      <c r="C24" s="27" t="str">
        <f>IF(C22&gt;=20%,"JA","NEE")</f>
        <v>JA</v>
      </c>
    </row>
    <row r="25" spans="2:4" x14ac:dyDescent="0.35">
      <c r="C25" s="25"/>
    </row>
    <row r="26" spans="2:4" x14ac:dyDescent="0.35">
      <c r="C26" s="28" t="s">
        <v>15</v>
      </c>
    </row>
    <row r="27" spans="2:4" ht="2.15" customHeight="1" x14ac:dyDescent="0.35">
      <c r="B27" s="29"/>
      <c r="C27" s="21"/>
      <c r="D27" s="21"/>
    </row>
    <row r="28" spans="2:4" ht="5.15" customHeight="1" x14ac:dyDescent="0.35">
      <c r="C28" s="25"/>
    </row>
    <row r="29" spans="2:4" x14ac:dyDescent="0.35">
      <c r="B29" s="14" t="s">
        <v>16</v>
      </c>
      <c r="C29" s="42" t="s">
        <v>17</v>
      </c>
    </row>
    <row r="30" spans="2:4" ht="5.15" customHeight="1" x14ac:dyDescent="0.35">
      <c r="C30" s="25"/>
    </row>
    <row r="31" spans="2:4" x14ac:dyDescent="0.35">
      <c r="B31" s="14" t="s">
        <v>18</v>
      </c>
      <c r="C31" s="13">
        <v>200000</v>
      </c>
    </row>
    <row r="32" spans="2:4" ht="5.15" customHeight="1" x14ac:dyDescent="0.35">
      <c r="C32" s="22"/>
    </row>
    <row r="33" spans="2:3" x14ac:dyDescent="0.35">
      <c r="B33" s="14" t="str">
        <f>IF(C29="MAAND","","Totaal sociaal verzekeringsloon omgerekend naar maandbasis")</f>
        <v/>
      </c>
      <c r="C33" s="30" t="str">
        <f>IF(C29="MAAND","",C31*13/12)</f>
        <v/>
      </c>
    </row>
    <row r="34" spans="2:3" ht="5.15" customHeight="1" x14ac:dyDescent="0.35">
      <c r="C34" s="24"/>
    </row>
    <row r="35" spans="2:3" x14ac:dyDescent="0.35">
      <c r="B35" s="14" t="s">
        <v>19</v>
      </c>
      <c r="C35" s="42" t="s">
        <v>20</v>
      </c>
    </row>
    <row r="36" spans="2:3" ht="5.15" customHeight="1" x14ac:dyDescent="0.35">
      <c r="C36" s="25"/>
    </row>
    <row r="37" spans="2:3" x14ac:dyDescent="0.35">
      <c r="B37" s="14" t="str">
        <f>IF(C35="NEE","","Tussentijds uitbetaalde vakantiebijslag in "&amp;IF(C29="MAAND","januari 2020","eerste 4 weken van 2020"))</f>
        <v>Tussentijds uitbetaalde vakantiebijslag in januari 2020</v>
      </c>
      <c r="C37" s="13"/>
    </row>
    <row r="38" spans="2:3" ht="5.15" customHeight="1" x14ac:dyDescent="0.35">
      <c r="C38" s="22"/>
    </row>
    <row r="39" spans="2:3" x14ac:dyDescent="0.35">
      <c r="B39" s="14" t="str">
        <f>IF(OR(C35="NEE",C29="MAAND"),"","Uitbetaalde vakantiebijslag omgerekend op maandbasis")</f>
        <v/>
      </c>
      <c r="C39" s="30" t="str">
        <f>IF(OR(C35="NEE",C29="MAAND"),"",C37*13/12)</f>
        <v/>
      </c>
    </row>
    <row r="40" spans="2:3" ht="5.15" customHeight="1" x14ac:dyDescent="0.35">
      <c r="C40" s="22"/>
    </row>
    <row r="41" spans="2:3" ht="14.5" customHeight="1" x14ac:dyDescent="0.35">
      <c r="B41" s="14" t="s">
        <v>21</v>
      </c>
      <c r="C41" s="23">
        <f>IF(C29="MAAND",C31-IF(C35="JA",C37,0),C33-IF(C35="JA",C39,0))</f>
        <v>200000</v>
      </c>
    </row>
    <row r="42" spans="2:3" ht="5.15" customHeight="1" x14ac:dyDescent="0.35">
      <c r="C42" s="24"/>
    </row>
    <row r="43" spans="2:3" x14ac:dyDescent="0.35">
      <c r="B43" s="14" t="str">
        <f>IF(C35="JA","","Loonsom maal 0,926 in verband met niet reserveren vakantiebijslag")</f>
        <v/>
      </c>
      <c r="C43" s="31" t="str">
        <f>IF(C35="JA","",C41*0.926)</f>
        <v/>
      </c>
    </row>
    <row r="44" spans="2:3" ht="5.15" customHeight="1" x14ac:dyDescent="0.35">
      <c r="C44" s="24"/>
    </row>
    <row r="45" spans="2:3" ht="14.5" customHeight="1" x14ac:dyDescent="0.35">
      <c r="B45" s="47" t="str">
        <f>"Loonsomgedeelte in "&amp;IF(C29="MAAND","januari 2020 boven € 9.538","eerste 4 weken van 2020 boven 2 keer maximumpremieloon") &amp;" ( excl. tussentijds uitbetaalde vakantiebijslag in "&amp;IF(C29="MAAND","januari","eerste 4 weken van")&amp;" 2020) per werknemer"</f>
        <v>Loonsomgedeelte in januari 2020 boven € 9.538 ( excl. tussentijds uitbetaalde vakantiebijslag in januari 2020) per werknemer</v>
      </c>
      <c r="C45" s="13">
        <v>0</v>
      </c>
    </row>
    <row r="46" spans="2:3" ht="14.5" customHeight="1" x14ac:dyDescent="0.35">
      <c r="B46" s="47"/>
      <c r="C46" s="32"/>
    </row>
    <row r="47" spans="2:3" ht="5.15" customHeight="1" x14ac:dyDescent="0.35">
      <c r="B47" s="33"/>
      <c r="C47" s="22"/>
    </row>
    <row r="48" spans="2:3" x14ac:dyDescent="0.35">
      <c r="B48" s="14" t="str">
        <f>IF(C29="MAAND","","Sociaal verzekeringsloon op maandbasis boven € 9.538 per maand per werknemer")</f>
        <v/>
      </c>
      <c r="C48" s="30" t="str">
        <f>IF(C29="MAAND","",C45*13/12)</f>
        <v/>
      </c>
    </row>
    <row r="49" spans="2:4" ht="5.15" customHeight="1" x14ac:dyDescent="0.35">
      <c r="C49" s="22"/>
    </row>
    <row r="50" spans="2:4" x14ac:dyDescent="0.35">
      <c r="B50" s="17" t="s">
        <v>22</v>
      </c>
      <c r="C50" s="34">
        <f>IF(C35="NEE",C43,C41)-IF(C29="MAAND",C45,C48)</f>
        <v>200000</v>
      </c>
    </row>
    <row r="51" spans="2:4" ht="5.15" customHeight="1" x14ac:dyDescent="0.35">
      <c r="C51" s="22"/>
    </row>
    <row r="52" spans="2:4" x14ac:dyDescent="0.35">
      <c r="B52" s="14" t="s">
        <v>23</v>
      </c>
      <c r="C52" s="35">
        <f>C50*1.3</f>
        <v>260000</v>
      </c>
    </row>
    <row r="53" spans="2:4" x14ac:dyDescent="0.35">
      <c r="C53" s="43"/>
    </row>
    <row r="54" spans="2:4" x14ac:dyDescent="0.35">
      <c r="C54" s="44" t="s">
        <v>24</v>
      </c>
    </row>
    <row r="55" spans="2:4" ht="2.15" customHeight="1" x14ac:dyDescent="0.35">
      <c r="B55" s="29"/>
      <c r="C55" s="45"/>
      <c r="D55" s="29"/>
    </row>
    <row r="56" spans="2:4" ht="5.15" customHeight="1" x14ac:dyDescent="0.35"/>
    <row r="57" spans="2:4" x14ac:dyDescent="0.35">
      <c r="B57" s="17" t="s">
        <v>25</v>
      </c>
      <c r="C57" s="36">
        <f>IF(C24="NEE",0,3*C52*C22*0.9)</f>
        <v>351000</v>
      </c>
    </row>
    <row r="58" spans="2:4" ht="14.5" customHeight="1" x14ac:dyDescent="0.35"/>
    <row r="59" spans="2:4" x14ac:dyDescent="0.35">
      <c r="B59" s="14" t="s">
        <v>26</v>
      </c>
      <c r="C59" s="35">
        <f>C57*0.8</f>
        <v>280800</v>
      </c>
    </row>
    <row r="60" spans="2:4" ht="5.15" customHeight="1" x14ac:dyDescent="0.35">
      <c r="C60" s="37"/>
    </row>
    <row r="61" spans="2:4" x14ac:dyDescent="0.35">
      <c r="B61" s="14" t="s">
        <v>27</v>
      </c>
      <c r="C61" s="35">
        <f>C59/3</f>
        <v>93600</v>
      </c>
    </row>
    <row r="62" spans="2:4" x14ac:dyDescent="0.35"/>
    <row r="63" spans="2:4" ht="2.15" customHeight="1" x14ac:dyDescent="0.35">
      <c r="B63" s="29"/>
      <c r="C63" s="38"/>
      <c r="D63" s="29"/>
    </row>
    <row r="64" spans="2:4" x14ac:dyDescent="0.35">
      <c r="B64" s="17" t="s">
        <v>28</v>
      </c>
    </row>
    <row r="65" spans="2:3" s="39" customFormat="1" ht="59.15" customHeight="1" x14ac:dyDescent="0.35">
      <c r="B65" s="47" t="s">
        <v>29</v>
      </c>
      <c r="C65" s="47"/>
    </row>
    <row r="66" spans="2:3" x14ac:dyDescent="0.35"/>
    <row r="67" spans="2:3" ht="29.5" customHeight="1" x14ac:dyDescent="0.35">
      <c r="B67" s="47" t="s">
        <v>30</v>
      </c>
      <c r="C67" s="47"/>
    </row>
    <row r="68" spans="2:3" x14ac:dyDescent="0.35"/>
    <row r="69" spans="2:3" x14ac:dyDescent="0.35">
      <c r="B69" s="40" t="s">
        <v>31</v>
      </c>
      <c r="C69" s="41">
        <v>43930</v>
      </c>
    </row>
    <row r="70" spans="2:3" x14ac:dyDescent="0.35"/>
  </sheetData>
  <sheetProtection algorithmName="SHA-512" hashValue="BgItzHl8B0oGkIS+WWMg59LPgd7wVF+IS6ve2Arjtt95bq2jmTgMFS+/kAEhwB9wVyy0x6mI0hkeOCyEmAAKgw==" saltValue="lTBHHySl0zY5v33N24nbZQ==" spinCount="100000" sheet="1" objects="1" scenarios="1" selectLockedCells="1"/>
  <mergeCells count="9">
    <mergeCell ref="B3:D3"/>
    <mergeCell ref="B9:D9"/>
    <mergeCell ref="B65:C65"/>
    <mergeCell ref="B67:C67"/>
    <mergeCell ref="B45:B46"/>
    <mergeCell ref="B4:D4"/>
    <mergeCell ref="B5:D5"/>
    <mergeCell ref="B6:D6"/>
    <mergeCell ref="B7:D7"/>
  </mergeCells>
  <conditionalFormatting sqref="C24">
    <cfRule type="expression" dxfId="7" priority="7">
      <formula>$C$24="NEE"</formula>
    </cfRule>
    <cfRule type="expression" dxfId="6" priority="8">
      <formula>$C$24="JA"</formula>
    </cfRule>
  </conditionalFormatting>
  <conditionalFormatting sqref="C37">
    <cfRule type="expression" dxfId="5" priority="6">
      <formula>$C$35="NEE"</formula>
    </cfRule>
  </conditionalFormatting>
  <conditionalFormatting sqref="C33">
    <cfRule type="expression" dxfId="4" priority="5">
      <formula>$C$29="4 WEKEN"</formula>
    </cfRule>
  </conditionalFormatting>
  <conditionalFormatting sqref="C39">
    <cfRule type="expression" dxfId="3" priority="4">
      <formula>AND($C$35="JA",$C$29="4 WEKEN")</formula>
    </cfRule>
  </conditionalFormatting>
  <conditionalFormatting sqref="C48">
    <cfRule type="expression" dxfId="2" priority="3">
      <formula>$C$29="4 WEKEN"</formula>
    </cfRule>
  </conditionalFormatting>
  <conditionalFormatting sqref="B57:C61">
    <cfRule type="expression" dxfId="1" priority="2">
      <formula>$C$24="NEE"</formula>
    </cfRule>
  </conditionalFormatting>
  <conditionalFormatting sqref="C43">
    <cfRule type="expression" dxfId="0" priority="1">
      <formula>$C$35="NEE"</formula>
    </cfRule>
  </conditionalFormatting>
  <dataValidations count="7">
    <dataValidation type="list" allowBlank="1" showInputMessage="1" showErrorMessage="1" sqref="C18:C19" xr:uid="{B3826842-640C-415D-8A8B-6609922F5A8E}">
      <formula1>Periode</formula1>
    </dataValidation>
    <dataValidation type="list" allowBlank="1" showInputMessage="1" showErrorMessage="1" sqref="C29:C30" xr:uid="{28D4B7E2-E499-4415-9A21-DDF0554458C4}">
      <formula1>Salaris</formula1>
    </dataValidation>
    <dataValidation type="list" allowBlank="1" showInputMessage="1" showErrorMessage="1" sqref="C35:C36" xr:uid="{DD371DF2-A57D-4432-9962-F18FD38FB303}">
      <formula1>JaNee</formula1>
    </dataValidation>
    <dataValidation type="whole" errorStyle="information" allowBlank="1" showInputMessage="1" showErrorMessage="1" errorTitle="Verkeerde invoer" error="Vul een geheel getal in." promptTitle="Omzet 2019" prompt="Als de bedrijfsvoering niet is aangevangen voor 1 januari 2019 geldt een afwijkende periode voor de referentie omzet. Zie toelichting." sqref="C14" xr:uid="{3B38BABB-A8D3-4F1E-A3C2-C203B5E3F015}">
      <formula1>0</formula1>
      <formula2>999999999999</formula2>
    </dataValidation>
    <dataValidation type="whole" errorStyle="information" allowBlank="1" showInputMessage="1" showErrorMessage="1" errorTitle="Verkeerde invoer" error="Vul een geheel getal in." sqref="C20" xr:uid="{029F0501-D3A9-4B8D-9198-0752A2655D52}">
      <formula1>0</formula1>
      <formula2>999999999999</formula2>
    </dataValidation>
    <dataValidation type="whole" errorStyle="information" allowBlank="1" showInputMessage="1" showErrorMessage="1" errorTitle="Verkeerde invoer" error="Vul een geheel getal in." promptTitle="Tussentijds vakantiebijslag" prompt="Vul hier het bedrag in dat je tussentijds aan vakantiebijslag hebt uitbetaald in het eerste aangiftevak van 2020 voor de situatie dat je als werkgever de vakantiebijslag reserveert. Als dat niet het geval is, vul dan 0 in." sqref="C37" xr:uid="{AF91A0AB-85D1-4249-AADB-60F2901D6112}">
      <formula1>0</formula1>
      <formula2>999999999999</formula2>
    </dataValidation>
    <dataValidation type="whole" errorStyle="information" allowBlank="1" showInputMessage="1" showErrorMessage="1" errorTitle="Verkeerde invoer" error="Vul een geheel getal in." promptTitle="Excedent" prompt="Vul hier het excedentgedeelte in per maand of per 4 weken" sqref="C45" xr:uid="{3940442A-7687-4C7A-A680-0A3B84142EB6}">
      <formula1>0</formula1>
      <formula2>999999999999</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EB0C2-92C5-4592-8C1A-9C413CAF1979}">
  <dimension ref="A1:D61"/>
  <sheetViews>
    <sheetView workbookViewId="0">
      <selection activeCell="D1" sqref="D1"/>
    </sheetView>
  </sheetViews>
  <sheetFormatPr defaultColWidth="0" defaultRowHeight="14.5" zeroHeight="1" x14ac:dyDescent="0.35"/>
  <cols>
    <col min="1" max="1" width="8.81640625" style="3" customWidth="1"/>
    <col min="2" max="2" width="2.26953125" style="3" customWidth="1"/>
    <col min="3" max="3" width="121.81640625" style="3" customWidth="1"/>
    <col min="4" max="4" width="8.81640625" style="3" customWidth="1"/>
    <col min="5" max="16384" width="8.81640625" style="3" hidden="1"/>
  </cols>
  <sheetData>
    <row r="1" spans="2:3" ht="40" customHeight="1" x14ac:dyDescent="0.35"/>
    <row r="2" spans="2:3" ht="18" customHeight="1" x14ac:dyDescent="0.35"/>
    <row r="3" spans="2:3" ht="23.5" x14ac:dyDescent="0.55000000000000004">
      <c r="B3" s="2" t="s">
        <v>32</v>
      </c>
    </row>
    <row r="4" spans="2:3" ht="18.5" x14ac:dyDescent="0.45">
      <c r="B4" s="49" t="s">
        <v>33</v>
      </c>
      <c r="C4" s="49"/>
    </row>
    <row r="5" spans="2:3" ht="75.650000000000006" customHeight="1" x14ac:dyDescent="0.35">
      <c r="B5" s="50" t="s">
        <v>34</v>
      </c>
      <c r="C5" s="50"/>
    </row>
    <row r="6" spans="2:3" ht="22.75" customHeight="1" x14ac:dyDescent="0.35"/>
    <row r="7" spans="2:3" ht="18.5" x14ac:dyDescent="0.45">
      <c r="B7" s="49" t="s">
        <v>35</v>
      </c>
      <c r="C7" s="49"/>
    </row>
    <row r="8" spans="2:3" ht="29" x14ac:dyDescent="0.35">
      <c r="B8" s="7" t="s">
        <v>36</v>
      </c>
      <c r="C8" s="1" t="s">
        <v>37</v>
      </c>
    </row>
    <row r="9" spans="2:3" x14ac:dyDescent="0.35">
      <c r="B9" s="7" t="s">
        <v>36</v>
      </c>
      <c r="C9" s="1" t="s">
        <v>38</v>
      </c>
    </row>
    <row r="10" spans="2:3" ht="29" x14ac:dyDescent="0.35">
      <c r="B10" s="7" t="s">
        <v>36</v>
      </c>
      <c r="C10" s="1" t="s">
        <v>39</v>
      </c>
    </row>
    <row r="11" spans="2:3" x14ac:dyDescent="0.35">
      <c r="B11" s="7" t="s">
        <v>36</v>
      </c>
      <c r="C11" s="5" t="s">
        <v>40</v>
      </c>
    </row>
    <row r="12" spans="2:3" x14ac:dyDescent="0.35">
      <c r="B12" s="8"/>
    </row>
    <row r="13" spans="2:3" ht="18.5" x14ac:dyDescent="0.45">
      <c r="B13" s="49" t="s">
        <v>41</v>
      </c>
      <c r="C13" s="49"/>
    </row>
    <row r="14" spans="2:3" ht="29" x14ac:dyDescent="0.35">
      <c r="B14" s="7" t="s">
        <v>36</v>
      </c>
      <c r="C14" s="1" t="s">
        <v>42</v>
      </c>
    </row>
    <row r="15" spans="2:3" x14ac:dyDescent="0.35">
      <c r="B15" s="7" t="s">
        <v>36</v>
      </c>
      <c r="C15" s="1" t="s">
        <v>43</v>
      </c>
    </row>
    <row r="16" spans="2:3" ht="43.5" x14ac:dyDescent="0.35">
      <c r="B16" s="7" t="s">
        <v>36</v>
      </c>
      <c r="C16" s="1" t="s">
        <v>44</v>
      </c>
    </row>
    <row r="17" spans="2:3" x14ac:dyDescent="0.35">
      <c r="B17" s="5"/>
    </row>
    <row r="18" spans="2:3" ht="18.5" x14ac:dyDescent="0.45">
      <c r="B18" s="49" t="s">
        <v>45</v>
      </c>
      <c r="C18" s="49"/>
    </row>
    <row r="19" spans="2:3" x14ac:dyDescent="0.35">
      <c r="B19" s="6" t="s">
        <v>46</v>
      </c>
      <c r="C19" s="1" t="s">
        <v>47</v>
      </c>
    </row>
    <row r="20" spans="2:3" x14ac:dyDescent="0.35">
      <c r="C20" s="4" t="s">
        <v>48</v>
      </c>
    </row>
    <row r="21" spans="2:3" x14ac:dyDescent="0.35">
      <c r="C21" s="5" t="s">
        <v>49</v>
      </c>
    </row>
    <row r="22" spans="2:3" x14ac:dyDescent="0.35"/>
    <row r="23" spans="2:3" ht="18.5" x14ac:dyDescent="0.45">
      <c r="B23" s="49" t="s">
        <v>50</v>
      </c>
      <c r="C23" s="49"/>
    </row>
    <row r="24" spans="2:3" x14ac:dyDescent="0.35">
      <c r="B24" s="7" t="s">
        <v>36</v>
      </c>
      <c r="C24" s="1" t="s">
        <v>51</v>
      </c>
    </row>
    <row r="25" spans="2:3" x14ac:dyDescent="0.35">
      <c r="B25" s="9"/>
      <c r="C25" s="4" t="s">
        <v>52</v>
      </c>
    </row>
    <row r="26" spans="2:3" x14ac:dyDescent="0.35">
      <c r="B26" s="9"/>
      <c r="C26" s="5"/>
    </row>
    <row r="27" spans="2:3" x14ac:dyDescent="0.35">
      <c r="B27" s="7" t="s">
        <v>36</v>
      </c>
      <c r="C27" s="1" t="s">
        <v>53</v>
      </c>
    </row>
    <row r="28" spans="2:3" ht="16.399999999999999" customHeight="1" x14ac:dyDescent="0.35">
      <c r="B28" s="9"/>
      <c r="C28" s="4" t="s">
        <v>54</v>
      </c>
    </row>
    <row r="29" spans="2:3" x14ac:dyDescent="0.35">
      <c r="B29" s="9"/>
      <c r="C29" s="10" t="s">
        <v>55</v>
      </c>
    </row>
    <row r="30" spans="2:3" x14ac:dyDescent="0.35">
      <c r="B30" s="7" t="s">
        <v>36</v>
      </c>
      <c r="C30" s="1" t="s">
        <v>56</v>
      </c>
    </row>
    <row r="31" spans="2:3" ht="43.5" x14ac:dyDescent="0.35">
      <c r="B31" s="7" t="s">
        <v>36</v>
      </c>
      <c r="C31" s="11" t="s">
        <v>57</v>
      </c>
    </row>
    <row r="32" spans="2:3" x14ac:dyDescent="0.35">
      <c r="B32" s="7" t="s">
        <v>36</v>
      </c>
      <c r="C32" s="1" t="s">
        <v>58</v>
      </c>
    </row>
    <row r="33" spans="2:3" x14ac:dyDescent="0.35"/>
    <row r="34" spans="2:3" ht="18.5" x14ac:dyDescent="0.45">
      <c r="B34" s="49" t="s">
        <v>59</v>
      </c>
      <c r="C34" s="49"/>
    </row>
    <row r="35" spans="2:3" x14ac:dyDescent="0.35">
      <c r="B35" s="7" t="s">
        <v>36</v>
      </c>
      <c r="C35" s="1" t="s">
        <v>60</v>
      </c>
    </row>
    <row r="36" spans="2:3" ht="29" x14ac:dyDescent="0.35">
      <c r="B36" s="7" t="s">
        <v>36</v>
      </c>
      <c r="C36" s="1" t="s">
        <v>61</v>
      </c>
    </row>
    <row r="37" spans="2:3" x14ac:dyDescent="0.35">
      <c r="B37" s="9"/>
      <c r="C37" s="4" t="s">
        <v>62</v>
      </c>
    </row>
    <row r="38" spans="2:3" ht="29" x14ac:dyDescent="0.35">
      <c r="B38" s="7" t="s">
        <v>36</v>
      </c>
      <c r="C38" s="1" t="s">
        <v>63</v>
      </c>
    </row>
    <row r="39" spans="2:3" ht="43.5" x14ac:dyDescent="0.35">
      <c r="B39" s="7" t="s">
        <v>36</v>
      </c>
      <c r="C39" s="1" t="s">
        <v>64</v>
      </c>
    </row>
    <row r="40" spans="2:3" ht="29" x14ac:dyDescent="0.35">
      <c r="B40" s="7" t="s">
        <v>36</v>
      </c>
      <c r="C40" s="1" t="s">
        <v>65</v>
      </c>
    </row>
    <row r="41" spans="2:3" ht="29" x14ac:dyDescent="0.35">
      <c r="B41" s="7" t="s">
        <v>36</v>
      </c>
      <c r="C41" s="1" t="s">
        <v>66</v>
      </c>
    </row>
    <row r="42" spans="2:3" x14ac:dyDescent="0.35"/>
    <row r="43" spans="2:3" ht="18.5" x14ac:dyDescent="0.45">
      <c r="B43" s="49" t="s">
        <v>67</v>
      </c>
      <c r="C43" s="49"/>
    </row>
    <row r="44" spans="2:3" x14ac:dyDescent="0.35">
      <c r="B44" s="7" t="s">
        <v>36</v>
      </c>
      <c r="C44" s="1" t="s">
        <v>68</v>
      </c>
    </row>
    <row r="45" spans="2:3" ht="29" x14ac:dyDescent="0.35">
      <c r="B45" s="7" t="s">
        <v>36</v>
      </c>
      <c r="C45" s="1" t="s">
        <v>69</v>
      </c>
    </row>
    <row r="46" spans="2:3" x14ac:dyDescent="0.35">
      <c r="B46" s="9"/>
      <c r="C46" s="4" t="s">
        <v>62</v>
      </c>
    </row>
    <row r="47" spans="2:3" ht="29" x14ac:dyDescent="0.35">
      <c r="B47" s="7" t="s">
        <v>36</v>
      </c>
      <c r="C47" s="1" t="s">
        <v>70</v>
      </c>
    </row>
    <row r="48" spans="2:3" ht="43.5" x14ac:dyDescent="0.35">
      <c r="B48" s="7" t="s">
        <v>36</v>
      </c>
      <c r="C48" s="1" t="s">
        <v>71</v>
      </c>
    </row>
    <row r="49" spans="2:3" ht="29" x14ac:dyDescent="0.35">
      <c r="B49" s="7" t="s">
        <v>36</v>
      </c>
      <c r="C49" s="1" t="s">
        <v>65</v>
      </c>
    </row>
    <row r="50" spans="2:3" x14ac:dyDescent="0.35">
      <c r="B50" s="7" t="s">
        <v>36</v>
      </c>
      <c r="C50" s="1" t="s">
        <v>72</v>
      </c>
    </row>
    <row r="51" spans="2:3" ht="29" x14ac:dyDescent="0.35">
      <c r="B51" s="7" t="s">
        <v>36</v>
      </c>
      <c r="C51" s="1" t="s">
        <v>73</v>
      </c>
    </row>
    <row r="52" spans="2:3" x14ac:dyDescent="0.35"/>
    <row r="53" spans="2:3" ht="18.5" x14ac:dyDescent="0.45">
      <c r="B53" s="49" t="s">
        <v>74</v>
      </c>
      <c r="C53" s="49"/>
    </row>
    <row r="54" spans="2:3" ht="29" x14ac:dyDescent="0.35">
      <c r="B54" s="7" t="s">
        <v>36</v>
      </c>
      <c r="C54" s="1" t="s">
        <v>75</v>
      </c>
    </row>
    <row r="55" spans="2:3" ht="29" x14ac:dyDescent="0.35">
      <c r="B55" s="7" t="s">
        <v>36</v>
      </c>
      <c r="C55" s="1" t="s">
        <v>39</v>
      </c>
    </row>
    <row r="56" spans="2:3" ht="29" x14ac:dyDescent="0.35">
      <c r="B56" s="7" t="s">
        <v>36</v>
      </c>
      <c r="C56" s="1" t="s">
        <v>76</v>
      </c>
    </row>
    <row r="57" spans="2:3" x14ac:dyDescent="0.35">
      <c r="B57" s="7" t="s">
        <v>36</v>
      </c>
      <c r="C57" s="1" t="s">
        <v>77</v>
      </c>
    </row>
    <row r="58" spans="2:3" x14ac:dyDescent="0.35"/>
    <row r="59" spans="2:3" ht="18.5" x14ac:dyDescent="0.45">
      <c r="B59" s="49" t="s">
        <v>78</v>
      </c>
      <c r="C59" s="49"/>
    </row>
    <row r="60" spans="2:3" ht="29" x14ac:dyDescent="0.35">
      <c r="B60" s="12" t="s">
        <v>36</v>
      </c>
      <c r="C60" s="1" t="s">
        <v>79</v>
      </c>
    </row>
    <row r="61" spans="2:3" x14ac:dyDescent="0.35"/>
  </sheetData>
  <sheetProtection algorithmName="SHA-512" hashValue="y/szG+v+wqRuFKJgeFnOP/sWVjSpCT+N6OEgVo5B0TKGIMRfqSUw3k1Vk+GPmxKqz6uKPpGFGVcj9ejJQxCjww==" saltValue="nZgeP5ZLF58/iEFV0sBLFw==" spinCount="100000" sheet="1" objects="1" scenarios="1"/>
  <mergeCells count="10">
    <mergeCell ref="B43:C43"/>
    <mergeCell ref="B53:C53"/>
    <mergeCell ref="B59:C59"/>
    <mergeCell ref="B5:C5"/>
    <mergeCell ref="B4:C4"/>
    <mergeCell ref="B7:C7"/>
    <mergeCell ref="B13:C13"/>
    <mergeCell ref="B18:C18"/>
    <mergeCell ref="B23:C23"/>
    <mergeCell ref="B34:C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3B7F7-2A38-40F8-B1D5-9C15FE94F714}">
  <dimension ref="A1:C4"/>
  <sheetViews>
    <sheetView workbookViewId="0">
      <selection activeCell="C2" sqref="C2:C3"/>
    </sheetView>
  </sheetViews>
  <sheetFormatPr defaultRowHeight="14.5" x14ac:dyDescent="0.35"/>
  <cols>
    <col min="1" max="1" width="14.453125" bestFit="1" customWidth="1"/>
  </cols>
  <sheetData>
    <row r="1" spans="1:3" x14ac:dyDescent="0.35">
      <c r="A1" t="s">
        <v>80</v>
      </c>
      <c r="B1" t="s">
        <v>81</v>
      </c>
      <c r="C1" t="s">
        <v>82</v>
      </c>
    </row>
    <row r="2" spans="1:3" x14ac:dyDescent="0.35">
      <c r="A2" t="s">
        <v>11</v>
      </c>
      <c r="B2" t="s">
        <v>17</v>
      </c>
      <c r="C2" t="s">
        <v>20</v>
      </c>
    </row>
    <row r="3" spans="1:3" x14ac:dyDescent="0.35">
      <c r="A3" t="s">
        <v>83</v>
      </c>
      <c r="B3" t="s">
        <v>84</v>
      </c>
      <c r="C3" t="s">
        <v>85</v>
      </c>
    </row>
    <row r="4" spans="1:3" x14ac:dyDescent="0.35">
      <c r="A4" t="s">
        <v>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C1DC766F7A6F4C9FDE9133385D78AD" ma:contentTypeVersion="10" ma:contentTypeDescription="Een nieuw document maken." ma:contentTypeScope="" ma:versionID="b88760f03ff4d9ddceca2774bfb9b973">
  <xsd:schema xmlns:xsd="http://www.w3.org/2001/XMLSchema" xmlns:xs="http://www.w3.org/2001/XMLSchema" xmlns:p="http://schemas.microsoft.com/office/2006/metadata/properties" xmlns:ns2="ab40f4fb-dd43-48c8-b0b2-f661c33f3f3c" targetNamespace="http://schemas.microsoft.com/office/2006/metadata/properties" ma:root="true" ma:fieldsID="f48e4374bcd61fb52a453cfbbce2b3db" ns2:_="">
    <xsd:import namespace="ab40f4fb-dd43-48c8-b0b2-f661c33f3f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40f4fb-dd43-48c8-b0b2-f661c33f3f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E6153F-7CFB-4F33-B462-005F1999F40B}">
  <ds:schemaRefs>
    <ds:schemaRef ds:uri="http://schemas.microsoft.com/sharepoint/v3/contenttype/forms"/>
  </ds:schemaRefs>
</ds:datastoreItem>
</file>

<file path=customXml/itemProps2.xml><?xml version="1.0" encoding="utf-8"?>
<ds:datastoreItem xmlns:ds="http://schemas.openxmlformats.org/officeDocument/2006/customXml" ds:itemID="{2DF5C9A2-8036-47F2-90E4-871E6D5BAC6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b40f4fb-dd43-48c8-b0b2-f661c33f3f3c"/>
    <ds:schemaRef ds:uri="http://www.w3.org/XML/1998/namespace"/>
    <ds:schemaRef ds:uri="http://purl.org/dc/dcmitype/"/>
  </ds:schemaRefs>
</ds:datastoreItem>
</file>

<file path=customXml/itemProps3.xml><?xml version="1.0" encoding="utf-8"?>
<ds:datastoreItem xmlns:ds="http://schemas.openxmlformats.org/officeDocument/2006/customXml" ds:itemID="{FC9C6D34-9EB3-4545-B7EC-62D38F203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40f4fb-dd43-48c8-b0b2-f661c33f3f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3</vt:i4>
      </vt:variant>
    </vt:vector>
  </HeadingPairs>
  <TitlesOfParts>
    <vt:vector size="6" baseType="lpstr">
      <vt:lpstr>Berekening</vt:lpstr>
      <vt:lpstr>Toelichting</vt:lpstr>
      <vt:lpstr>Lijsten (verbergen)</vt:lpstr>
      <vt:lpstr>JaNee</vt:lpstr>
      <vt:lpstr>Periode</vt:lpstr>
      <vt:lpstr>Salaris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van Bemmel</dc:creator>
  <cp:keywords/>
  <dc:description/>
  <cp:lastModifiedBy>Diana Vergeer</cp:lastModifiedBy>
  <cp:revision/>
  <dcterms:created xsi:type="dcterms:W3CDTF">2020-04-07T11:34:32Z</dcterms:created>
  <dcterms:modified xsi:type="dcterms:W3CDTF">2020-04-09T10:15:22Z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0x0101000FC1DC766F7A6F4C9FDE9133385D78AD</vt:lpwstr>
  </property>
</Properties>
</file>